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2"/>
  </bookViews>
  <sheets>
    <sheet name="услуга" sheetId="1" r:id="rId1"/>
    <sheet name="работа 1" sheetId="2" r:id="rId2"/>
    <sheet name="Итого БНЗ" sheetId="3" r:id="rId3"/>
  </sheets>
  <definedNames>
    <definedName name="_xlnm.Print_Area" localSheetId="1">'работа 1'!$A$1:$E$56</definedName>
    <definedName name="_xlnm.Print_Area" localSheetId="0">'услуга'!$A$1:$F$24</definedName>
  </definedNames>
  <calcPr fullCalcOnLoad="1"/>
</workbook>
</file>

<file path=xl/comments2.xml><?xml version="1.0" encoding="utf-8"?>
<comments xmlns="http://schemas.openxmlformats.org/spreadsheetml/2006/main">
  <authors>
    <author>Эконом</author>
  </authors>
  <commentList>
    <comment ref="E34" authorId="0">
      <text>
        <r>
          <rPr>
            <b/>
            <sz val="9"/>
            <rFont val="Tahoma"/>
            <family val="2"/>
          </rPr>
          <t>Эконом:</t>
        </r>
        <r>
          <rPr>
            <sz val="9"/>
            <rFont val="Tahoma"/>
            <family val="2"/>
          </rPr>
          <t xml:space="preserve">
-331 не сходилось</t>
        </r>
      </text>
    </comment>
  </commentList>
</comments>
</file>

<file path=xl/sharedStrings.xml><?xml version="1.0" encoding="utf-8"?>
<sst xmlns="http://schemas.openxmlformats.org/spreadsheetml/2006/main" count="141" uniqueCount="100">
  <si>
    <t>№ п/п</t>
  </si>
  <si>
    <t>1.Оплата труда работников непосредственно связанных с оказанием государственной услуги</t>
  </si>
  <si>
    <t>Должность работника</t>
  </si>
  <si>
    <t>Комментарий</t>
  </si>
  <si>
    <t>ИТОГО оплпта труда</t>
  </si>
  <si>
    <t>2. Материальные запасы и особо ценное движимое имущество, потребляемые в процессе оказания государственной услуги</t>
  </si>
  <si>
    <t>Наименование  (вид материального запаса/основного средства)</t>
  </si>
  <si>
    <t>Нормативное количество ресурса материального запаса/основного средства (шт)</t>
  </si>
  <si>
    <t>Цена единицы  ресурса, руб</t>
  </si>
  <si>
    <t>ИТОГО матзапасы/основные средства</t>
  </si>
  <si>
    <t>3. Иные затраты, непосредственно связанные с оказанием государственной услуги</t>
  </si>
  <si>
    <t>Наименование  (вид) иного ресурса</t>
  </si>
  <si>
    <t>Нормативное количество иного ресурса (ед., дни)</t>
  </si>
  <si>
    <t>Всего нормативные затраты, непосредственно связанные с оказанием услуги</t>
  </si>
  <si>
    <t>Наименование ресурса</t>
  </si>
  <si>
    <t>Наименование показателя объема</t>
  </si>
  <si>
    <t>Показатель объема</t>
  </si>
  <si>
    <t>Тариф (Цена), руб</t>
  </si>
  <si>
    <t>кВт час.</t>
  </si>
  <si>
    <t>ИТОГО</t>
  </si>
  <si>
    <t xml:space="preserve">1. Коммунальные услуги </t>
  </si>
  <si>
    <t>4. Услуги связи</t>
  </si>
  <si>
    <t>5. Транспортные услуги</t>
  </si>
  <si>
    <t>7. Прочие общехозяйственные нужды</t>
  </si>
  <si>
    <t xml:space="preserve">ВСЕГО </t>
  </si>
  <si>
    <t>Затраты, непосредственно связанные с оказанием услуги, руб.</t>
  </si>
  <si>
    <t>Затраты на общехозяйственные нужды, руб</t>
  </si>
  <si>
    <t>Базовый норматив затрат на оказание услуги, руб.</t>
  </si>
  <si>
    <t>Объем услуги</t>
  </si>
  <si>
    <t>Сумма на услугу</t>
  </si>
  <si>
    <t>5=3*4</t>
  </si>
  <si>
    <t>Газ</t>
  </si>
  <si>
    <t xml:space="preserve">Электроэнергия   </t>
  </si>
  <si>
    <r>
      <t>тыс.м</t>
    </r>
    <r>
      <rPr>
        <vertAlign val="superscript"/>
        <sz val="10"/>
        <color indexed="8"/>
        <rFont val="Times New Roman"/>
        <family val="1"/>
      </rPr>
      <t>3</t>
    </r>
  </si>
  <si>
    <t>Холодное водоснабжение</t>
  </si>
  <si>
    <t>м3</t>
  </si>
  <si>
    <t>Водоотведение</t>
  </si>
  <si>
    <t>Абонентская связь</t>
  </si>
  <si>
    <t>количество номеров, ед.</t>
  </si>
  <si>
    <t>договор</t>
  </si>
  <si>
    <t>Вывоз ТБО</t>
  </si>
  <si>
    <t>Нормативное количество ресурса (количество ставок, шт.ед. на услугу )</t>
  </si>
  <si>
    <t>Плановые затраты всего</t>
  </si>
  <si>
    <t>6. Работники, которые не принимают непосредственного участия в оказании государственной услуги</t>
  </si>
  <si>
    <t>Годовой ФОТ с начислениями, руб.</t>
  </si>
  <si>
    <t>Сумма в год</t>
  </si>
  <si>
    <t>Итого</t>
  </si>
  <si>
    <t>Затраты на приобретение материалов и основных средств</t>
  </si>
  <si>
    <t>ГСМ</t>
  </si>
  <si>
    <t>Лабораторное исследование воды</t>
  </si>
  <si>
    <t>ТО газопровода</t>
  </si>
  <si>
    <t>Работники технической службы</t>
  </si>
  <si>
    <t>Административно-хозяйственный персонал</t>
  </si>
  <si>
    <t>Услуги охраны</t>
  </si>
  <si>
    <t>Почтовые расходы</t>
  </si>
  <si>
    <t>количество отправлений, ед.</t>
  </si>
  <si>
    <t>Работники АУП</t>
  </si>
  <si>
    <t>Приобретение ЧМС, хоз. расходов</t>
  </si>
  <si>
    <t>Тренер преподаватель</t>
  </si>
  <si>
    <t>Дежурный по спортивному залу</t>
  </si>
  <si>
    <t>Инструктор методист по адаптивной физической культуре</t>
  </si>
  <si>
    <t>Старший инструктор-методист</t>
  </si>
  <si>
    <t>Услуги по техническому обслуживанию</t>
  </si>
  <si>
    <t>Оплата услуг по содержанию помещений, зданий , дворов, иного имущества</t>
  </si>
  <si>
    <t>2. Содержание объектов недвижимого имущества, необходимого для выполнения муниципального задания</t>
  </si>
  <si>
    <t>3. Содержание объектов особо ценного движимого имущества, необходимого для выполнения муниципального задания</t>
  </si>
  <si>
    <t>Обучение персонала</t>
  </si>
  <si>
    <t>Хим реагенты для бассейна</t>
  </si>
  <si>
    <t>Мед осмотры</t>
  </si>
  <si>
    <t>Транспортные услуги</t>
  </si>
  <si>
    <t>Приобретение ОС</t>
  </si>
  <si>
    <t>8. Уплата налог, сборов и иных платежей</t>
  </si>
  <si>
    <t>Налоги, пошлины и штрафы</t>
  </si>
  <si>
    <t xml:space="preserve">Директор </t>
  </si>
  <si>
    <t>Главный бухгалтер</t>
  </si>
  <si>
    <t>Махалова Г.С.</t>
  </si>
  <si>
    <t>Горишный В.Я.</t>
  </si>
  <si>
    <t>Командировочные расходы</t>
  </si>
  <si>
    <t>коммун</t>
  </si>
  <si>
    <t>зп</t>
  </si>
  <si>
    <t>всего</t>
  </si>
  <si>
    <t>Спортивный инвентарь</t>
  </si>
  <si>
    <t>Нотар.услуги</t>
  </si>
  <si>
    <t>Приобретение строительных материалов</t>
  </si>
  <si>
    <t>2023 год</t>
  </si>
  <si>
    <t>2024 год</t>
  </si>
  <si>
    <t>2025 год</t>
  </si>
  <si>
    <t>Год оказания государственной услуги (работы)</t>
  </si>
  <si>
    <t>Оплата труда работников</t>
  </si>
  <si>
    <t>Иные затраты</t>
  </si>
  <si>
    <t xml:space="preserve">Коммунальные услуги </t>
  </si>
  <si>
    <t>Содержание объектов недвижимого имущества</t>
  </si>
  <si>
    <t>Содержание объектов особо ценного движимого имущества</t>
  </si>
  <si>
    <t>Услуги связи</t>
  </si>
  <si>
    <t>Прочие общехозяйственные нужды</t>
  </si>
  <si>
    <t>Уплата налог, сборов и иных платежей</t>
  </si>
  <si>
    <t>Расчет норматива затрат на оказание услуги -  Реализация дополнительных общеразвивающих программ</t>
  </si>
  <si>
    <t>Расчет норматива затрат на оказание услуги - 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</si>
  <si>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t xml:space="preserve">Расчет норматива затрат на оказание услуги - </t>
    </r>
    <r>
      <rPr>
        <sz val="12"/>
        <color indexed="8"/>
        <rFont val="Times New Roman"/>
        <family val="1"/>
      </rPr>
      <t>Организация и проведение спортивно-оздоровительной работы по развитию физической культуры и спорта среди различных групп населения</t>
    </r>
  </si>
  <si>
    <r>
      <t xml:space="preserve">Расчет норматива затрат на оказание услуги - </t>
    </r>
    <r>
      <rPr>
        <sz val="12"/>
        <rFont val="Times New Roman"/>
        <family val="1"/>
      </rPr>
      <t>Реализация дополнительных общеразвивающих программ в области физической культуры и спорта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</si>
</sst>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"/>
    <numFmt numFmtId="190" formatCode="0.00000000"/>
    <numFmt numFmtId="191" formatCode="0.00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"/>
    <numFmt numFmtId="204" formatCode="#,##0.0000"/>
    <numFmt numFmtId="205" formatCode="#,##0.00000"/>
    <numFmt numFmtId="206" formatCode="#,##0_ ;\-#,##0\ "/>
  </numFmts>
  <fonts count="53">
    <font>
      <sz val="10"/>
      <name val="Arial"/>
      <family val="0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97" fontId="2" fillId="0" borderId="14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1" fontId="10" fillId="0" borderId="0" xfId="0" applyNumberFormat="1" applyFont="1" applyAlignment="1">
      <alignment/>
    </xf>
    <xf numFmtId="171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5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1" fontId="5" fillId="34" borderId="10" xfId="0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43" fontId="10" fillId="0" borderId="0" xfId="0" applyNumberFormat="1" applyFont="1" applyAlignment="1">
      <alignment/>
    </xf>
    <xf numFmtId="206" fontId="10" fillId="0" borderId="0" xfId="0" applyNumberFormat="1" applyFont="1" applyAlignment="1">
      <alignment/>
    </xf>
    <xf numFmtId="0" fontId="4" fillId="34" borderId="16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3" fontId="10" fillId="34" borderId="10" xfId="0" applyNumberFormat="1" applyFont="1" applyFill="1" applyBorder="1" applyAlignment="1">
      <alignment/>
    </xf>
    <xf numFmtId="202" fontId="10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197" fontId="2" fillId="0" borderId="16" xfId="0" applyNumberFormat="1" applyFont="1" applyBorder="1" applyAlignment="1">
      <alignment/>
    </xf>
    <xf numFmtId="0" fontId="10" fillId="0" borderId="12" xfId="0" applyFont="1" applyBorder="1" applyAlignment="1">
      <alignment/>
    </xf>
    <xf numFmtId="171" fontId="10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right" wrapText="1"/>
    </xf>
    <xf numFmtId="0" fontId="51" fillId="34" borderId="0" xfId="0" applyFont="1" applyFill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right" wrapText="1"/>
    </xf>
    <xf numFmtId="0" fontId="3" fillId="34" borderId="16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right" wrapText="1"/>
    </xf>
    <xf numFmtId="0" fontId="4" fillId="34" borderId="19" xfId="0" applyFont="1" applyFill="1" applyBorder="1" applyAlignment="1">
      <alignment horizontal="right" wrapText="1"/>
    </xf>
    <xf numFmtId="0" fontId="4" fillId="34" borderId="16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4" fillId="34" borderId="19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90" zoomScaleSheetLayoutView="90" zoomScalePageLayoutView="0" workbookViewId="0" topLeftCell="A1">
      <selection activeCell="E6" sqref="E6:E7"/>
    </sheetView>
  </sheetViews>
  <sheetFormatPr defaultColWidth="9.140625" defaultRowHeight="12.75"/>
  <cols>
    <col min="1" max="1" width="6.00390625" style="16" customWidth="1"/>
    <col min="2" max="2" width="30.8515625" style="16" customWidth="1"/>
    <col min="3" max="4" width="14.28125" style="16" customWidth="1"/>
    <col min="5" max="5" width="14.57421875" style="16" customWidth="1"/>
    <col min="6" max="6" width="25.57421875" style="16" customWidth="1"/>
    <col min="7" max="7" width="9.140625" style="16" customWidth="1"/>
    <col min="8" max="8" width="14.7109375" style="16" customWidth="1"/>
    <col min="9" max="9" width="14.8515625" style="16" customWidth="1"/>
    <col min="10" max="10" width="11.421875" style="16" customWidth="1"/>
    <col min="11" max="11" width="13.8515625" style="16" customWidth="1"/>
    <col min="12" max="12" width="9.140625" style="16" customWidth="1"/>
    <col min="13" max="13" width="14.00390625" style="16" bestFit="1" customWidth="1"/>
    <col min="14" max="14" width="9.140625" style="16" customWidth="1"/>
    <col min="15" max="15" width="11.421875" style="16" customWidth="1"/>
    <col min="16" max="16384" width="9.140625" style="16" customWidth="1"/>
  </cols>
  <sheetData>
    <row r="1" spans="1:6" ht="42" customHeight="1">
      <c r="A1" s="77" t="s">
        <v>99</v>
      </c>
      <c r="B1" s="77"/>
      <c r="C1" s="77"/>
      <c r="D1" s="77"/>
      <c r="E1" s="77"/>
      <c r="F1" s="77"/>
    </row>
    <row r="2" ht="12.75">
      <c r="A2" s="17"/>
    </row>
    <row r="3" spans="1:6" ht="63">
      <c r="A3" s="2" t="s">
        <v>0</v>
      </c>
      <c r="B3" s="2" t="s">
        <v>2</v>
      </c>
      <c r="C3" s="4" t="s">
        <v>41</v>
      </c>
      <c r="D3" s="2"/>
      <c r="E3" s="2" t="s">
        <v>44</v>
      </c>
      <c r="F3" s="2" t="s">
        <v>3</v>
      </c>
    </row>
    <row r="4" spans="1:13" ht="12.7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I4" s="16">
        <v>211</v>
      </c>
      <c r="J4" s="16">
        <v>266</v>
      </c>
      <c r="K4" s="16">
        <v>213</v>
      </c>
      <c r="M4" s="16" t="s">
        <v>80</v>
      </c>
    </row>
    <row r="5" spans="1:9" ht="15">
      <c r="A5" s="83" t="s">
        <v>1</v>
      </c>
      <c r="B5" s="84"/>
      <c r="C5" s="84"/>
      <c r="D5" s="84"/>
      <c r="E5" s="84"/>
      <c r="F5" s="85"/>
      <c r="H5" s="25"/>
      <c r="I5" s="25"/>
    </row>
    <row r="6" spans="1:13" ht="15" customHeight="1">
      <c r="A6" s="18">
        <v>1</v>
      </c>
      <c r="B6" s="19" t="s">
        <v>58</v>
      </c>
      <c r="C6" s="18">
        <v>12.5</v>
      </c>
      <c r="D6" s="19"/>
      <c r="E6" s="74">
        <v>8193395.28</v>
      </c>
      <c r="F6" s="78"/>
      <c r="H6" s="26"/>
      <c r="I6" s="26">
        <v>6238571</v>
      </c>
      <c r="J6" s="28" t="e">
        <f>J9*#REF!</f>
        <v>#REF!</v>
      </c>
      <c r="K6" s="28" t="e">
        <f>#REF!*#REF!</f>
        <v>#REF!</v>
      </c>
      <c r="M6" s="51" t="e">
        <f>I6+J6+K6</f>
        <v>#REF!</v>
      </c>
    </row>
    <row r="7" spans="1:13" ht="12.75">
      <c r="A7" s="18">
        <v>4</v>
      </c>
      <c r="B7" s="22" t="s">
        <v>61</v>
      </c>
      <c r="C7" s="18">
        <v>1</v>
      </c>
      <c r="D7" s="19"/>
      <c r="E7" s="74">
        <v>702304.72</v>
      </c>
      <c r="F7" s="79"/>
      <c r="H7" s="26"/>
      <c r="I7" s="26">
        <v>532320</v>
      </c>
      <c r="J7" s="28" t="e">
        <f>J9*#REF!</f>
        <v>#REF!</v>
      </c>
      <c r="K7" s="28" t="e">
        <f>#REF!*#REF!</f>
        <v>#REF!</v>
      </c>
      <c r="M7" s="51" t="e">
        <f>I7+J7+K7</f>
        <v>#REF!</v>
      </c>
    </row>
    <row r="8" spans="1:13" ht="15">
      <c r="A8" s="12" t="s">
        <v>4</v>
      </c>
      <c r="B8" s="13"/>
      <c r="C8" s="23">
        <f>SUM(C6:C7)</f>
        <v>13.5</v>
      </c>
      <c r="D8" s="11"/>
      <c r="E8" s="24">
        <f>SUM(E6:E7)</f>
        <v>8895700</v>
      </c>
      <c r="F8" s="80"/>
      <c r="H8" s="26"/>
      <c r="I8" s="26">
        <f>SUM(I6:I7)</f>
        <v>6770891</v>
      </c>
      <c r="J8" s="26" t="e">
        <f>SUM(J6:J7)</f>
        <v>#REF!</v>
      </c>
      <c r="K8" s="29" t="e">
        <f>SUM(K6:K7)</f>
        <v>#REF!</v>
      </c>
      <c r="L8" s="29">
        <f>SUM(L6:L7)</f>
        <v>0</v>
      </c>
      <c r="M8" s="29" t="e">
        <f>SUM(M6:M7)</f>
        <v>#REF!</v>
      </c>
    </row>
    <row r="9" spans="1:13" ht="29.25" customHeight="1">
      <c r="A9" s="86" t="s">
        <v>5</v>
      </c>
      <c r="B9" s="82"/>
      <c r="C9" s="82"/>
      <c r="D9" s="82"/>
      <c r="E9" s="82"/>
      <c r="F9" s="87"/>
      <c r="H9" s="25"/>
      <c r="I9" s="25"/>
      <c r="J9" s="16">
        <v>80000</v>
      </c>
      <c r="K9" s="16">
        <v>1890600</v>
      </c>
      <c r="M9" s="16">
        <v>9877280</v>
      </c>
    </row>
    <row r="10" spans="1:13" ht="63">
      <c r="A10" s="2" t="s">
        <v>0</v>
      </c>
      <c r="B10" s="2" t="s">
        <v>6</v>
      </c>
      <c r="C10" s="5" t="s">
        <v>7</v>
      </c>
      <c r="D10" s="2" t="s">
        <v>8</v>
      </c>
      <c r="E10" s="2" t="s">
        <v>47</v>
      </c>
      <c r="F10" s="2" t="s">
        <v>3</v>
      </c>
      <c r="I10" s="50">
        <f>I6+I7</f>
        <v>6770891</v>
      </c>
      <c r="M10" s="31"/>
    </row>
    <row r="11" spans="1:6" ht="12.7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15">
      <c r="A12" s="41" t="s">
        <v>9</v>
      </c>
      <c r="B12" s="42"/>
      <c r="C12" s="42"/>
      <c r="D12" s="42"/>
      <c r="E12" s="43"/>
      <c r="F12" s="70"/>
    </row>
    <row r="13" spans="1:6" ht="15">
      <c r="A13" s="88" t="s">
        <v>10</v>
      </c>
      <c r="B13" s="89"/>
      <c r="C13" s="89"/>
      <c r="D13" s="89"/>
      <c r="E13" s="89"/>
      <c r="F13" s="90"/>
    </row>
    <row r="14" spans="1:6" ht="31.5">
      <c r="A14" s="44" t="s">
        <v>0</v>
      </c>
      <c r="B14" s="44" t="s">
        <v>11</v>
      </c>
      <c r="C14" s="45" t="s">
        <v>12</v>
      </c>
      <c r="D14" s="44" t="s">
        <v>45</v>
      </c>
      <c r="E14" s="44" t="s">
        <v>46</v>
      </c>
      <c r="F14" s="44" t="s">
        <v>3</v>
      </c>
    </row>
    <row r="15" spans="1:12" ht="12.75">
      <c r="A15" s="46">
        <v>1</v>
      </c>
      <c r="B15" s="44">
        <v>2</v>
      </c>
      <c r="C15" s="44">
        <v>3</v>
      </c>
      <c r="D15" s="44">
        <v>4</v>
      </c>
      <c r="E15" s="44">
        <v>5</v>
      </c>
      <c r="F15" s="47">
        <v>6</v>
      </c>
      <c r="I15" s="16">
        <v>22414823</v>
      </c>
      <c r="K15" s="16">
        <v>6769277</v>
      </c>
      <c r="L15" s="21"/>
    </row>
    <row r="16" spans="1:6" ht="15">
      <c r="A16" s="12"/>
      <c r="B16" s="13"/>
      <c r="C16" s="10"/>
      <c r="D16" s="14"/>
      <c r="E16" s="72"/>
      <c r="F16" s="20"/>
    </row>
    <row r="17" spans="1:6" ht="30.75" customHeight="1">
      <c r="A17" s="81" t="s">
        <v>13</v>
      </c>
      <c r="B17" s="82"/>
      <c r="C17" s="82"/>
      <c r="D17" s="82"/>
      <c r="E17" s="24">
        <f>E8+E12+E16</f>
        <v>8895700</v>
      </c>
      <c r="F17" s="73"/>
    </row>
    <row r="20" spans="2:4" ht="12.75">
      <c r="B20" s="16" t="s">
        <v>73</v>
      </c>
      <c r="D20" s="16" t="s">
        <v>76</v>
      </c>
    </row>
    <row r="24" spans="2:4" ht="12.75">
      <c r="B24" s="16" t="s">
        <v>74</v>
      </c>
      <c r="D24" s="16" t="s">
        <v>75</v>
      </c>
    </row>
  </sheetData>
  <sheetProtection/>
  <mergeCells count="6">
    <mergeCell ref="A1:F1"/>
    <mergeCell ref="F6:F8"/>
    <mergeCell ref="A17:D17"/>
    <mergeCell ref="A5:F5"/>
    <mergeCell ref="A9:F9"/>
    <mergeCell ref="A13:F13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30.28125" style="0" customWidth="1"/>
    <col min="2" max="2" width="17.421875" style="0" customWidth="1"/>
    <col min="3" max="3" width="12.421875" style="0" customWidth="1"/>
    <col min="4" max="4" width="11.140625" style="0" customWidth="1"/>
    <col min="5" max="5" width="13.421875" style="56" customWidth="1"/>
    <col min="7" max="7" width="12.421875" style="0" customWidth="1"/>
    <col min="9" max="9" width="12.57421875" style="0" customWidth="1"/>
    <col min="10" max="10" width="11.140625" style="0" customWidth="1"/>
    <col min="11" max="11" width="13.421875" style="0" customWidth="1"/>
    <col min="12" max="12" width="12.7109375" style="0" customWidth="1"/>
    <col min="13" max="13" width="12.00390625" style="0" customWidth="1"/>
  </cols>
  <sheetData>
    <row r="1" spans="1:5" ht="52.5" customHeight="1">
      <c r="A1" s="77" t="s">
        <v>98</v>
      </c>
      <c r="B1" s="77"/>
      <c r="C1" s="77"/>
      <c r="D1" s="77"/>
      <c r="E1" s="77"/>
    </row>
    <row r="2" spans="1:5" ht="3.75" customHeight="1">
      <c r="A2" s="17"/>
      <c r="B2" s="16"/>
      <c r="C2" s="16"/>
      <c r="D2" s="16"/>
      <c r="E2" s="57"/>
    </row>
    <row r="3" spans="1:5" ht="31.5" customHeight="1">
      <c r="A3" s="6" t="s">
        <v>14</v>
      </c>
      <c r="B3" s="6" t="s">
        <v>15</v>
      </c>
      <c r="C3" s="6" t="s">
        <v>16</v>
      </c>
      <c r="D3" s="6" t="s">
        <v>17</v>
      </c>
      <c r="E3" s="75" t="s">
        <v>42</v>
      </c>
    </row>
    <row r="4" spans="1:11" ht="12.75">
      <c r="A4" s="6">
        <v>1</v>
      </c>
      <c r="B4" s="6">
        <v>2</v>
      </c>
      <c r="C4" s="6">
        <v>3</v>
      </c>
      <c r="D4" s="6">
        <v>4</v>
      </c>
      <c r="E4" s="75" t="s">
        <v>30</v>
      </c>
      <c r="K4" s="30" t="s">
        <v>78</v>
      </c>
    </row>
    <row r="5" spans="1:5" ht="13.5">
      <c r="A5" s="52" t="s">
        <v>20</v>
      </c>
      <c r="B5" s="53"/>
      <c r="C5" s="53"/>
      <c r="D5" s="53"/>
      <c r="E5" s="54"/>
    </row>
    <row r="6" spans="1:11" ht="12.75" customHeight="1">
      <c r="A6" s="32" t="s">
        <v>32</v>
      </c>
      <c r="B6" s="32" t="s">
        <v>18</v>
      </c>
      <c r="C6" s="58">
        <v>1163810</v>
      </c>
      <c r="D6" s="59">
        <v>10.5</v>
      </c>
      <c r="E6" s="40">
        <v>12220000</v>
      </c>
      <c r="G6">
        <v>12161800</v>
      </c>
      <c r="K6">
        <v>12161800</v>
      </c>
    </row>
    <row r="7" spans="1:11" ht="15.75" customHeight="1">
      <c r="A7" s="32" t="s">
        <v>31</v>
      </c>
      <c r="B7" s="32" t="s">
        <v>33</v>
      </c>
      <c r="C7" s="58">
        <v>310069</v>
      </c>
      <c r="D7" s="59">
        <v>7.26</v>
      </c>
      <c r="E7" s="40">
        <v>2251100</v>
      </c>
      <c r="G7">
        <v>2540260</v>
      </c>
      <c r="K7">
        <v>2540260</v>
      </c>
    </row>
    <row r="8" spans="1:11" ht="12.75" customHeight="1">
      <c r="A8" s="32" t="s">
        <v>34</v>
      </c>
      <c r="B8" s="32" t="s">
        <v>35</v>
      </c>
      <c r="C8" s="58">
        <v>7253</v>
      </c>
      <c r="D8" s="40">
        <v>40.6</v>
      </c>
      <c r="E8" s="40">
        <v>294472</v>
      </c>
      <c r="G8">
        <v>253050</v>
      </c>
      <c r="K8">
        <v>253050</v>
      </c>
    </row>
    <row r="9" spans="1:11" ht="18" customHeight="1">
      <c r="A9" s="32" t="s">
        <v>36</v>
      </c>
      <c r="B9" s="32" t="s">
        <v>35</v>
      </c>
      <c r="C9" s="58">
        <v>7110</v>
      </c>
      <c r="D9" s="40">
        <v>82.3</v>
      </c>
      <c r="E9" s="40">
        <v>585153</v>
      </c>
      <c r="G9">
        <v>541650</v>
      </c>
      <c r="K9">
        <v>541650</v>
      </c>
    </row>
    <row r="10" spans="1:11" ht="12.75" customHeight="1">
      <c r="A10" s="32" t="s">
        <v>40</v>
      </c>
      <c r="B10" s="32" t="s">
        <v>35</v>
      </c>
      <c r="C10" s="58">
        <v>50</v>
      </c>
      <c r="D10" s="40">
        <v>685</v>
      </c>
      <c r="E10" s="40">
        <v>34275</v>
      </c>
      <c r="G10">
        <v>25000</v>
      </c>
      <c r="K10">
        <v>25000</v>
      </c>
    </row>
    <row r="11" spans="1:7" ht="13.5">
      <c r="A11" s="92" t="s">
        <v>19</v>
      </c>
      <c r="B11" s="92"/>
      <c r="C11" s="92"/>
      <c r="D11" s="92"/>
      <c r="E11" s="33">
        <f>SUM(E6:E10)</f>
        <v>15385000</v>
      </c>
      <c r="G11">
        <v>15521760</v>
      </c>
    </row>
    <row r="12" spans="1:5" ht="27.75" customHeight="1">
      <c r="A12" s="91" t="s">
        <v>64</v>
      </c>
      <c r="B12" s="91"/>
      <c r="C12" s="91"/>
      <c r="D12" s="91"/>
      <c r="E12" s="91"/>
    </row>
    <row r="13" spans="1:5" ht="26.25" customHeight="1">
      <c r="A13" s="32" t="s">
        <v>62</v>
      </c>
      <c r="B13" s="32" t="s">
        <v>39</v>
      </c>
      <c r="C13" s="60">
        <v>6</v>
      </c>
      <c r="D13" s="40">
        <f>E13/C13</f>
        <v>90560</v>
      </c>
      <c r="E13" s="37">
        <v>543360</v>
      </c>
    </row>
    <row r="14" spans="1:5" ht="36" customHeight="1">
      <c r="A14" s="32" t="s">
        <v>63</v>
      </c>
      <c r="B14" s="32"/>
      <c r="C14" s="60">
        <v>1</v>
      </c>
      <c r="D14" s="40">
        <v>234700</v>
      </c>
      <c r="E14" s="37">
        <v>234700</v>
      </c>
    </row>
    <row r="15" spans="1:12" ht="15" customHeight="1">
      <c r="A15" s="32" t="s">
        <v>82</v>
      </c>
      <c r="B15" s="32"/>
      <c r="C15" s="60">
        <v>2</v>
      </c>
      <c r="D15" s="40">
        <f>E15/C15</f>
        <v>5000</v>
      </c>
      <c r="E15" s="37">
        <v>10000</v>
      </c>
      <c r="L15" s="30" t="s">
        <v>79</v>
      </c>
    </row>
    <row r="16" spans="1:12" ht="15" customHeight="1">
      <c r="A16" s="39" t="s">
        <v>66</v>
      </c>
      <c r="B16" s="32"/>
      <c r="C16" s="60">
        <v>12</v>
      </c>
      <c r="D16" s="40">
        <v>3850.9166666666665</v>
      </c>
      <c r="E16" s="37">
        <v>46211</v>
      </c>
      <c r="L16" s="30"/>
    </row>
    <row r="17" spans="1:12" ht="15" customHeight="1">
      <c r="A17" s="39" t="s">
        <v>77</v>
      </c>
      <c r="B17" s="32"/>
      <c r="C17" s="60">
        <v>1</v>
      </c>
      <c r="D17" s="40">
        <v>28980</v>
      </c>
      <c r="E17" s="37">
        <v>28980</v>
      </c>
      <c r="L17" s="30"/>
    </row>
    <row r="18" spans="1:12" ht="15" customHeight="1">
      <c r="A18" s="48" t="s">
        <v>68</v>
      </c>
      <c r="B18" s="32"/>
      <c r="C18" s="60">
        <v>1</v>
      </c>
      <c r="D18" s="40">
        <v>191700</v>
      </c>
      <c r="E18" s="37">
        <v>191700</v>
      </c>
      <c r="L18" s="30"/>
    </row>
    <row r="19" spans="1:12" ht="15" customHeight="1">
      <c r="A19" s="39" t="s">
        <v>49</v>
      </c>
      <c r="B19" s="32"/>
      <c r="C19" s="60">
        <v>12</v>
      </c>
      <c r="D19" s="40">
        <v>26166.666666666668</v>
      </c>
      <c r="E19" s="37">
        <v>314000</v>
      </c>
      <c r="L19" s="30"/>
    </row>
    <row r="20" spans="1:12" ht="13.5" customHeight="1">
      <c r="A20" s="32" t="s">
        <v>53</v>
      </c>
      <c r="B20" s="32"/>
      <c r="C20" s="60">
        <v>1</v>
      </c>
      <c r="D20" s="40">
        <v>28051</v>
      </c>
      <c r="E20" s="37">
        <v>29880</v>
      </c>
      <c r="L20">
        <v>3340375</v>
      </c>
    </row>
    <row r="21" spans="1:12" ht="13.5">
      <c r="A21" s="92" t="s">
        <v>19</v>
      </c>
      <c r="B21" s="92"/>
      <c r="C21" s="92"/>
      <c r="D21" s="92"/>
      <c r="E21" s="33">
        <f>SUM(E13:E20)</f>
        <v>1398831</v>
      </c>
      <c r="L21">
        <v>11347963</v>
      </c>
    </row>
    <row r="22" spans="1:12" ht="24.75" customHeight="1">
      <c r="A22" s="91" t="s">
        <v>65</v>
      </c>
      <c r="B22" s="91"/>
      <c r="C22" s="91"/>
      <c r="D22" s="91"/>
      <c r="E22" s="91"/>
      <c r="L22">
        <v>6497012</v>
      </c>
    </row>
    <row r="23" spans="1:5" ht="13.5" customHeight="1">
      <c r="A23" s="61" t="s">
        <v>50</v>
      </c>
      <c r="B23" s="32" t="s">
        <v>39</v>
      </c>
      <c r="C23" s="62">
        <v>1</v>
      </c>
      <c r="D23" s="40">
        <v>31000</v>
      </c>
      <c r="E23" s="37">
        <v>34000</v>
      </c>
    </row>
    <row r="24" spans="1:5" ht="13.5">
      <c r="A24" s="92" t="s">
        <v>19</v>
      </c>
      <c r="B24" s="92"/>
      <c r="C24" s="92"/>
      <c r="D24" s="92"/>
      <c r="E24" s="33">
        <f>SUM(E23:E23)</f>
        <v>34000</v>
      </c>
    </row>
    <row r="25" spans="1:5" ht="13.5">
      <c r="A25" s="91" t="s">
        <v>21</v>
      </c>
      <c r="B25" s="91"/>
      <c r="C25" s="91"/>
      <c r="D25" s="91"/>
      <c r="E25" s="91"/>
    </row>
    <row r="26" spans="1:5" ht="25.5" customHeight="1">
      <c r="A26" s="32" t="s">
        <v>37</v>
      </c>
      <c r="B26" s="32" t="s">
        <v>38</v>
      </c>
      <c r="C26" s="62">
        <v>12</v>
      </c>
      <c r="D26" s="40">
        <f>E26/C26</f>
        <v>4000</v>
      </c>
      <c r="E26" s="40">
        <v>48000</v>
      </c>
    </row>
    <row r="27" spans="1:5" ht="25.5" customHeight="1">
      <c r="A27" s="32" t="s">
        <v>54</v>
      </c>
      <c r="B27" s="32" t="s">
        <v>55</v>
      </c>
      <c r="C27" s="62">
        <v>28</v>
      </c>
      <c r="D27" s="40">
        <f>E27/C27</f>
        <v>160.71428571428572</v>
      </c>
      <c r="E27" s="40">
        <v>4500</v>
      </c>
    </row>
    <row r="28" spans="1:5" ht="13.5">
      <c r="A28" s="92" t="s">
        <v>19</v>
      </c>
      <c r="B28" s="92"/>
      <c r="C28" s="92"/>
      <c r="D28" s="92"/>
      <c r="E28" s="33">
        <f>SUM(E26:E27)</f>
        <v>52500</v>
      </c>
    </row>
    <row r="29" spans="1:5" ht="13.5">
      <c r="A29" s="91" t="s">
        <v>22</v>
      </c>
      <c r="B29" s="91"/>
      <c r="C29" s="91"/>
      <c r="D29" s="91"/>
      <c r="E29" s="91"/>
    </row>
    <row r="30" spans="1:5" ht="12.75">
      <c r="A30" s="63" t="s">
        <v>69</v>
      </c>
      <c r="B30" s="61"/>
      <c r="C30" s="61"/>
      <c r="D30" s="40"/>
      <c r="E30" s="37">
        <v>21000</v>
      </c>
    </row>
    <row r="31" spans="1:11" ht="13.5">
      <c r="A31" s="92" t="s">
        <v>19</v>
      </c>
      <c r="B31" s="92"/>
      <c r="C31" s="92"/>
      <c r="D31" s="92"/>
      <c r="E31" s="33">
        <f>SUM(E30:E30)</f>
        <v>21000</v>
      </c>
      <c r="I31">
        <v>211</v>
      </c>
      <c r="J31">
        <v>266</v>
      </c>
      <c r="K31">
        <v>213</v>
      </c>
    </row>
    <row r="32" spans="1:7" ht="13.5" customHeight="1">
      <c r="A32" s="99" t="s">
        <v>43</v>
      </c>
      <c r="B32" s="100"/>
      <c r="C32" s="100"/>
      <c r="D32" s="100"/>
      <c r="E32" s="100"/>
      <c r="G32">
        <v>3107223</v>
      </c>
    </row>
    <row r="33" spans="1:13" ht="14.25" customHeight="1">
      <c r="A33" s="35" t="s">
        <v>56</v>
      </c>
      <c r="B33" s="49"/>
      <c r="C33" s="49"/>
      <c r="D33" s="49"/>
      <c r="E33" s="37">
        <v>4442266.100633334</v>
      </c>
      <c r="G33">
        <v>10400526</v>
      </c>
      <c r="I33">
        <v>3394884</v>
      </c>
      <c r="J33" s="55">
        <f>I33/I38*J39</f>
        <v>19723.348875697124</v>
      </c>
      <c r="K33" s="55">
        <f>I33/I38*K39</f>
        <v>913876.9718413571</v>
      </c>
      <c r="M33" s="55">
        <f>I33+J33+K33</f>
        <v>4328484.320717054</v>
      </c>
    </row>
    <row r="34" spans="1:13" ht="15.75" customHeight="1">
      <c r="A34" s="64" t="s">
        <v>51</v>
      </c>
      <c r="B34" s="49"/>
      <c r="C34" s="49"/>
      <c r="D34" s="49"/>
      <c r="E34" s="37">
        <v>12749120.411645992</v>
      </c>
      <c r="G34">
        <v>6722723</v>
      </c>
      <c r="I34">
        <v>9743177</v>
      </c>
      <c r="J34" s="55">
        <f>I34/I38*J39</f>
        <v>56605.197446707476</v>
      </c>
      <c r="K34" s="55">
        <f>I34/I38*K39</f>
        <v>2622789.200713296</v>
      </c>
      <c r="M34" s="55">
        <f>I34+J34+K34</f>
        <v>12422571.398160003</v>
      </c>
    </row>
    <row r="35" spans="1:13" ht="14.25" customHeight="1">
      <c r="A35" s="35" t="s">
        <v>59</v>
      </c>
      <c r="B35" s="71"/>
      <c r="C35" s="71"/>
      <c r="D35" s="71"/>
      <c r="E35" s="76">
        <v>2862688.16825116</v>
      </c>
      <c r="I35">
        <v>2184762</v>
      </c>
      <c r="J35" s="55">
        <v>18128</v>
      </c>
      <c r="K35" s="55">
        <v>659798.1682511613</v>
      </c>
      <c r="M35" s="55">
        <v>2862688.1682511615</v>
      </c>
    </row>
    <row r="36" spans="1:13" ht="30" customHeight="1">
      <c r="A36" s="35" t="s">
        <v>60</v>
      </c>
      <c r="B36" s="71"/>
      <c r="C36" s="71"/>
      <c r="D36" s="71"/>
      <c r="E36" s="76">
        <v>327486.83</v>
      </c>
      <c r="I36">
        <v>250260</v>
      </c>
      <c r="J36" s="55">
        <v>1648</v>
      </c>
      <c r="K36" s="55">
        <v>75578.52506887965</v>
      </c>
      <c r="M36" s="55">
        <v>327486.52506887965</v>
      </c>
    </row>
    <row r="37" spans="1:13" ht="27.75" customHeight="1">
      <c r="A37" s="32" t="s">
        <v>52</v>
      </c>
      <c r="B37" s="32"/>
      <c r="C37" s="61"/>
      <c r="D37" s="61"/>
      <c r="E37" s="76">
        <v>8952538.487720674</v>
      </c>
      <c r="G37">
        <f>SUM(G32:G34)</f>
        <v>20230472</v>
      </c>
      <c r="I37">
        <v>6841740</v>
      </c>
      <c r="J37" s="55">
        <f>I37/I38*J39</f>
        <v>39748.640877512174</v>
      </c>
      <c r="K37" s="55">
        <f>I37/I38*K39</f>
        <v>1841744.4110979596</v>
      </c>
      <c r="M37" s="55">
        <f>I37+J37+K37</f>
        <v>8723233.051975472</v>
      </c>
    </row>
    <row r="38" spans="1:13" ht="13.5">
      <c r="A38" s="92" t="s">
        <v>19</v>
      </c>
      <c r="B38" s="92"/>
      <c r="C38" s="92"/>
      <c r="D38" s="92"/>
      <c r="E38" s="34">
        <f>SUM(E33:E37)</f>
        <v>29334099.998251155</v>
      </c>
      <c r="I38">
        <f>SUM(I33:I37)</f>
        <v>22414823</v>
      </c>
      <c r="J38">
        <f>SUM(J33:J37)</f>
        <v>135853.18719991678</v>
      </c>
      <c r="K38">
        <f>SUM(K33:K37)</f>
        <v>6113787.276972654</v>
      </c>
      <c r="L38">
        <f>SUM(L33:L37)</f>
        <v>0</v>
      </c>
      <c r="M38">
        <f>SUM(M33:M37)</f>
        <v>28664463.464172572</v>
      </c>
    </row>
    <row r="39" spans="1:11" ht="13.5" customHeight="1">
      <c r="A39" s="99" t="s">
        <v>23</v>
      </c>
      <c r="B39" s="100"/>
      <c r="C39" s="100"/>
      <c r="D39" s="100"/>
      <c r="E39" s="102"/>
      <c r="J39">
        <v>130224</v>
      </c>
      <c r="K39">
        <v>6033900</v>
      </c>
    </row>
    <row r="40" spans="1:5" ht="13.5" customHeight="1">
      <c r="A40" s="35" t="s">
        <v>57</v>
      </c>
      <c r="B40" s="49"/>
      <c r="C40" s="36">
        <v>80</v>
      </c>
      <c r="D40" s="37">
        <f>E40/C40</f>
        <v>7480.8625</v>
      </c>
      <c r="E40" s="37">
        <v>598469</v>
      </c>
    </row>
    <row r="41" spans="1:5" ht="13.5" customHeight="1">
      <c r="A41" s="35" t="s">
        <v>48</v>
      </c>
      <c r="B41" s="49"/>
      <c r="C41" s="38">
        <f>E41/D41</f>
        <v>12218.181818181818</v>
      </c>
      <c r="D41" s="37">
        <v>55</v>
      </c>
      <c r="E41" s="37">
        <v>672000</v>
      </c>
    </row>
    <row r="42" spans="1:5" ht="24.75" customHeight="1">
      <c r="A42" s="35" t="s">
        <v>83</v>
      </c>
      <c r="B42" s="49"/>
      <c r="C42" s="36">
        <v>1</v>
      </c>
      <c r="D42" s="37">
        <v>200000</v>
      </c>
      <c r="E42" s="37">
        <v>200000</v>
      </c>
    </row>
    <row r="43" spans="1:5" ht="15.75" customHeight="1">
      <c r="A43" s="35" t="s">
        <v>81</v>
      </c>
      <c r="B43" s="71"/>
      <c r="C43" s="36">
        <v>10</v>
      </c>
      <c r="D43" s="37">
        <v>2500</v>
      </c>
      <c r="E43" s="37">
        <v>25000</v>
      </c>
    </row>
    <row r="44" spans="1:5" ht="14.25" customHeight="1">
      <c r="A44" s="35" t="s">
        <v>67</v>
      </c>
      <c r="B44" s="71"/>
      <c r="C44" s="36">
        <v>12</v>
      </c>
      <c r="D44" s="37">
        <v>20416.666666666668</v>
      </c>
      <c r="E44" s="37">
        <v>245000</v>
      </c>
    </row>
    <row r="45" spans="1:5" ht="18" customHeight="1">
      <c r="A45" s="35" t="s">
        <v>70</v>
      </c>
      <c r="B45" s="49"/>
      <c r="C45" s="36">
        <v>15</v>
      </c>
      <c r="D45" s="37">
        <v>4200</v>
      </c>
      <c r="E45" s="37">
        <v>50000</v>
      </c>
    </row>
    <row r="46" spans="1:5" ht="13.5">
      <c r="A46" s="96" t="s">
        <v>19</v>
      </c>
      <c r="B46" s="97"/>
      <c r="C46" s="97"/>
      <c r="D46" s="98"/>
      <c r="E46" s="33">
        <f>SUM(E40:E45)</f>
        <v>1790469</v>
      </c>
    </row>
    <row r="47" spans="1:5" ht="15" customHeight="1">
      <c r="A47" s="93" t="s">
        <v>71</v>
      </c>
      <c r="B47" s="94"/>
      <c r="C47" s="94"/>
      <c r="D47" s="94"/>
      <c r="E47" s="95"/>
    </row>
    <row r="48" spans="1:5" ht="17.25" customHeight="1">
      <c r="A48" s="35" t="s">
        <v>72</v>
      </c>
      <c r="B48" s="49"/>
      <c r="C48" s="36">
        <v>1</v>
      </c>
      <c r="D48" s="37">
        <v>26000</v>
      </c>
      <c r="E48" s="37">
        <v>26000</v>
      </c>
    </row>
    <row r="49" spans="1:5" ht="16.5" customHeight="1">
      <c r="A49" s="96" t="s">
        <v>19</v>
      </c>
      <c r="B49" s="97"/>
      <c r="C49" s="97"/>
      <c r="D49" s="98"/>
      <c r="E49" s="33">
        <f>E48</f>
        <v>26000</v>
      </c>
    </row>
    <row r="50" spans="1:5" ht="13.5">
      <c r="A50" s="101" t="s">
        <v>24</v>
      </c>
      <c r="B50" s="101"/>
      <c r="C50" s="101"/>
      <c r="D50" s="101"/>
      <c r="E50" s="33">
        <f>E11+E21+E24+E28+E31+E38+E49+E46</f>
        <v>48041899.998251155</v>
      </c>
    </row>
    <row r="51" spans="1:5" ht="12.75">
      <c r="A51" s="16"/>
      <c r="B51" s="16"/>
      <c r="C51" s="16"/>
      <c r="D51" s="16"/>
      <c r="E51" s="57"/>
    </row>
    <row r="52" spans="1:5" ht="12.75">
      <c r="A52" s="16"/>
      <c r="B52" s="16"/>
      <c r="C52" s="16"/>
      <c r="D52" s="16"/>
      <c r="E52" s="57"/>
    </row>
    <row r="53" spans="1:5" s="16" customFormat="1" ht="14.25" customHeight="1">
      <c r="A53" s="16" t="s">
        <v>73</v>
      </c>
      <c r="C53" s="16" t="s">
        <v>76</v>
      </c>
      <c r="E53" s="57"/>
    </row>
    <row r="54" s="16" customFormat="1" ht="12.75">
      <c r="E54" s="57"/>
    </row>
    <row r="55" s="16" customFormat="1" ht="12.75">
      <c r="E55" s="57"/>
    </row>
    <row r="56" spans="1:5" s="16" customFormat="1" ht="12.75">
      <c r="A56" s="16" t="s">
        <v>74</v>
      </c>
      <c r="C56" s="16" t="s">
        <v>75</v>
      </c>
      <c r="E56" s="57"/>
    </row>
  </sheetData>
  <sheetProtection/>
  <mergeCells count="17">
    <mergeCell ref="A1:E1"/>
    <mergeCell ref="A38:D38"/>
    <mergeCell ref="A31:D31"/>
    <mergeCell ref="A50:D50"/>
    <mergeCell ref="A11:D11"/>
    <mergeCell ref="A21:D21"/>
    <mergeCell ref="A12:E12"/>
    <mergeCell ref="A49:D49"/>
    <mergeCell ref="A39:E39"/>
    <mergeCell ref="A22:E22"/>
    <mergeCell ref="A25:E25"/>
    <mergeCell ref="A29:E29"/>
    <mergeCell ref="A24:D24"/>
    <mergeCell ref="A47:E47"/>
    <mergeCell ref="A46:D46"/>
    <mergeCell ref="A28:D28"/>
    <mergeCell ref="A32:E32"/>
  </mergeCells>
  <printOptions/>
  <pageMargins left="0.7480314960629921" right="0.7480314960629921" top="0.5511811023622047" bottom="0.984251968503937" header="0.5118110236220472" footer="0.5118110236220472"/>
  <pageSetup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SheetLayoutView="90" zoomScalePageLayoutView="0" workbookViewId="0" topLeftCell="A1">
      <selection activeCell="L22" sqref="L22"/>
    </sheetView>
  </sheetViews>
  <sheetFormatPr defaultColWidth="9.140625" defaultRowHeight="12.75"/>
  <cols>
    <col min="1" max="1" width="20.8515625" style="30" customWidth="1"/>
    <col min="2" max="2" width="12.8515625" style="0" customWidth="1"/>
    <col min="3" max="3" width="12.28125" style="0" customWidth="1"/>
    <col min="4" max="4" width="13.421875" style="0" customWidth="1"/>
    <col min="5" max="5" width="13.140625" style="0" customWidth="1"/>
    <col min="6" max="6" width="12.28125" style="0" customWidth="1"/>
    <col min="7" max="8" width="12.00390625" style="0" customWidth="1"/>
    <col min="9" max="9" width="13.28125" style="0" customWidth="1"/>
    <col min="10" max="10" width="12.28125" style="0" customWidth="1"/>
    <col min="11" max="11" width="24.28125" style="0" customWidth="1"/>
    <col min="12" max="12" width="10.57421875" style="0" customWidth="1"/>
    <col min="13" max="13" width="11.140625" style="0" customWidth="1"/>
  </cols>
  <sheetData>
    <row r="1" spans="1:13" ht="40.5" customHeight="1">
      <c r="A1" s="103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3" spans="1:13" s="8" customFormat="1" ht="70.5" customHeight="1">
      <c r="A3" s="110" t="s">
        <v>87</v>
      </c>
      <c r="B3" s="111" t="s">
        <v>25</v>
      </c>
      <c r="C3" s="111"/>
      <c r="D3" s="105" t="s">
        <v>26</v>
      </c>
      <c r="E3" s="106"/>
      <c r="F3" s="106"/>
      <c r="G3" s="106"/>
      <c r="H3" s="106"/>
      <c r="I3" s="106"/>
      <c r="J3" s="107"/>
      <c r="K3" s="111" t="s">
        <v>27</v>
      </c>
      <c r="L3" s="108" t="s">
        <v>28</v>
      </c>
      <c r="M3" s="108" t="s">
        <v>29</v>
      </c>
    </row>
    <row r="4" spans="1:13" s="8" customFormat="1" ht="69" customHeight="1">
      <c r="A4" s="110"/>
      <c r="B4" s="7" t="s">
        <v>88</v>
      </c>
      <c r="C4" s="7" t="s">
        <v>89</v>
      </c>
      <c r="D4" s="7" t="s">
        <v>90</v>
      </c>
      <c r="E4" s="7" t="s">
        <v>91</v>
      </c>
      <c r="F4" s="7" t="s">
        <v>92</v>
      </c>
      <c r="G4" s="7" t="s">
        <v>93</v>
      </c>
      <c r="H4" s="7" t="s">
        <v>69</v>
      </c>
      <c r="I4" s="7" t="s">
        <v>94</v>
      </c>
      <c r="J4" s="7" t="s">
        <v>95</v>
      </c>
      <c r="K4" s="111"/>
      <c r="L4" s="109"/>
      <c r="M4" s="109"/>
    </row>
    <row r="5" spans="1:13" s="69" customFormat="1" ht="16.5" customHeight="1">
      <c r="A5" s="62">
        <v>1</v>
      </c>
      <c r="B5" s="9">
        <v>2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>
        <v>9</v>
      </c>
      <c r="I5" s="9">
        <v>11</v>
      </c>
      <c r="J5" s="9">
        <v>12</v>
      </c>
      <c r="K5" s="9">
        <v>13</v>
      </c>
      <c r="L5" s="68">
        <v>14</v>
      </c>
      <c r="M5" s="68">
        <v>15</v>
      </c>
    </row>
    <row r="6" spans="1:13" ht="40.5" customHeight="1">
      <c r="A6" s="65" t="s">
        <v>84</v>
      </c>
      <c r="B6" s="27">
        <f>услуга!E8</f>
        <v>8895700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7">
        <f>B6+C6+D6+E6+J6</f>
        <v>8895700</v>
      </c>
      <c r="L6" s="66">
        <v>230000</v>
      </c>
      <c r="M6" s="1">
        <f>K6/L6</f>
        <v>38.67695652173913</v>
      </c>
    </row>
    <row r="7" spans="1:13" ht="33" customHeight="1">
      <c r="A7" s="65" t="s">
        <v>85</v>
      </c>
      <c r="B7" s="27">
        <v>8895700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27">
        <f>B7+C7+D7+E7+J7</f>
        <v>8895700</v>
      </c>
      <c r="L7" s="66">
        <v>230000</v>
      </c>
      <c r="M7" s="1">
        <f>K7/L7</f>
        <v>38.67695652173913</v>
      </c>
    </row>
    <row r="8" spans="1:13" ht="34.5" customHeight="1">
      <c r="A8" s="65" t="s">
        <v>86</v>
      </c>
      <c r="B8" s="27">
        <v>8895700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7">
        <f>B8+C8+D8+E8+J8</f>
        <v>8895700</v>
      </c>
      <c r="L8" s="66">
        <v>230000</v>
      </c>
      <c r="M8" s="1">
        <f>K8/L8</f>
        <v>38.67695652173913</v>
      </c>
    </row>
    <row r="11" spans="1:13" ht="43.5" customHeight="1">
      <c r="A11" s="103" t="s">
        <v>97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3" spans="1:13" ht="48.75" customHeight="1">
      <c r="A13" s="110" t="s">
        <v>87</v>
      </c>
      <c r="B13" s="111" t="s">
        <v>25</v>
      </c>
      <c r="C13" s="111"/>
      <c r="D13" s="105" t="s">
        <v>26</v>
      </c>
      <c r="E13" s="106"/>
      <c r="F13" s="106"/>
      <c r="G13" s="106"/>
      <c r="H13" s="106"/>
      <c r="I13" s="106"/>
      <c r="J13" s="107"/>
      <c r="K13" s="111" t="s">
        <v>27</v>
      </c>
      <c r="L13" s="108" t="s">
        <v>28</v>
      </c>
      <c r="M13" s="108" t="s">
        <v>29</v>
      </c>
    </row>
    <row r="14" spans="1:13" ht="76.5" customHeight="1">
      <c r="A14" s="110"/>
      <c r="B14" s="7" t="s">
        <v>88</v>
      </c>
      <c r="C14" s="7" t="s">
        <v>89</v>
      </c>
      <c r="D14" s="7" t="s">
        <v>90</v>
      </c>
      <c r="E14" s="7" t="s">
        <v>91</v>
      </c>
      <c r="F14" s="7" t="s">
        <v>92</v>
      </c>
      <c r="G14" s="7" t="s">
        <v>93</v>
      </c>
      <c r="H14" s="7" t="s">
        <v>69</v>
      </c>
      <c r="I14" s="7" t="s">
        <v>94</v>
      </c>
      <c r="J14" s="7" t="s">
        <v>95</v>
      </c>
      <c r="K14" s="111"/>
      <c r="L14" s="109"/>
      <c r="M14" s="109"/>
    </row>
    <row r="15" spans="1:13" s="67" customFormat="1" ht="17.25" customHeight="1">
      <c r="A15" s="62">
        <v>1</v>
      </c>
      <c r="B15" s="9">
        <v>2</v>
      </c>
      <c r="C15" s="9">
        <v>4</v>
      </c>
      <c r="D15" s="9">
        <v>5</v>
      </c>
      <c r="E15" s="9">
        <v>6</v>
      </c>
      <c r="F15" s="9">
        <v>7</v>
      </c>
      <c r="G15" s="9">
        <v>8</v>
      </c>
      <c r="H15" s="9">
        <v>9</v>
      </c>
      <c r="I15" s="9">
        <v>11</v>
      </c>
      <c r="J15" s="9">
        <v>12</v>
      </c>
      <c r="K15" s="9">
        <v>13</v>
      </c>
      <c r="L15" s="68">
        <v>14</v>
      </c>
      <c r="M15" s="68">
        <v>15</v>
      </c>
    </row>
    <row r="16" spans="1:13" ht="33.75" customHeight="1">
      <c r="A16" s="65" t="s">
        <v>84</v>
      </c>
      <c r="B16" s="27">
        <v>29334100</v>
      </c>
      <c r="C16" s="15">
        <f>услуга!E46</f>
        <v>0</v>
      </c>
      <c r="D16" s="15">
        <v>15385000</v>
      </c>
      <c r="E16" s="15">
        <v>1398831</v>
      </c>
      <c r="F16" s="15">
        <v>34000</v>
      </c>
      <c r="G16" s="15">
        <v>52500</v>
      </c>
      <c r="H16" s="15">
        <v>21000</v>
      </c>
      <c r="I16" s="15">
        <v>1790469</v>
      </c>
      <c r="J16" s="15">
        <v>26000</v>
      </c>
      <c r="K16" s="27">
        <f>B16+C16+D16+E16+J16+F16+G16+H16+I16</f>
        <v>48041900</v>
      </c>
      <c r="L16" s="66">
        <v>130175</v>
      </c>
      <c r="M16" s="1">
        <f>K16/L16</f>
        <v>369.05627040522376</v>
      </c>
    </row>
    <row r="17" spans="1:13" ht="35.25" customHeight="1">
      <c r="A17" s="65" t="s">
        <v>85</v>
      </c>
      <c r="B17" s="27">
        <v>29334100</v>
      </c>
      <c r="C17" s="15">
        <v>0</v>
      </c>
      <c r="D17" s="15">
        <v>15385000</v>
      </c>
      <c r="E17" s="15">
        <v>1398831</v>
      </c>
      <c r="F17" s="15">
        <v>34000</v>
      </c>
      <c r="G17" s="15">
        <v>52500</v>
      </c>
      <c r="H17" s="15">
        <v>21000</v>
      </c>
      <c r="I17" s="15">
        <v>1790469</v>
      </c>
      <c r="J17" s="15">
        <v>26000</v>
      </c>
      <c r="K17" s="27">
        <f>B17+C17+D17+E17+J17+F17+G17+H17+I17</f>
        <v>48041900</v>
      </c>
      <c r="L17" s="66">
        <v>130175</v>
      </c>
      <c r="M17" s="1">
        <f>K17/L17</f>
        <v>369.05627040522376</v>
      </c>
    </row>
    <row r="18" spans="1:13" ht="35.25" customHeight="1">
      <c r="A18" s="65" t="s">
        <v>86</v>
      </c>
      <c r="B18" s="27">
        <v>29334100</v>
      </c>
      <c r="C18" s="15">
        <v>0</v>
      </c>
      <c r="D18" s="15">
        <v>15385000</v>
      </c>
      <c r="E18" s="15">
        <v>1398831</v>
      </c>
      <c r="F18" s="15">
        <v>34000</v>
      </c>
      <c r="G18" s="15">
        <v>52500</v>
      </c>
      <c r="H18" s="15">
        <v>21000</v>
      </c>
      <c r="I18" s="15">
        <v>1790469</v>
      </c>
      <c r="J18" s="15">
        <v>26000</v>
      </c>
      <c r="K18" s="27">
        <f>B18+C18+D18+E18+J18+F18+G18+H18+I18</f>
        <v>48041900</v>
      </c>
      <c r="L18" s="66">
        <v>130175</v>
      </c>
      <c r="M18" s="1">
        <f>K18/L18</f>
        <v>369.05627040522376</v>
      </c>
    </row>
    <row r="19" ht="12.75">
      <c r="K19" s="56"/>
    </row>
    <row r="20" ht="12.75">
      <c r="K20" s="56"/>
    </row>
    <row r="21" ht="12.75">
      <c r="K21" s="56"/>
    </row>
    <row r="22" spans="1:11" s="16" customFormat="1" ht="14.25" customHeight="1">
      <c r="A22" s="16" t="s">
        <v>73</v>
      </c>
      <c r="C22" s="16" t="s">
        <v>76</v>
      </c>
      <c r="K22" s="57"/>
    </row>
    <row r="23" s="16" customFormat="1" ht="12.75">
      <c r="K23" s="57"/>
    </row>
    <row r="24" s="16" customFormat="1" ht="12.75"/>
    <row r="25" s="16" customFormat="1" ht="12.75"/>
    <row r="26" s="16" customFormat="1" ht="12.75"/>
    <row r="27" spans="1:3" s="16" customFormat="1" ht="12.75">
      <c r="A27" s="16" t="s">
        <v>74</v>
      </c>
      <c r="C27" s="16" t="s">
        <v>75</v>
      </c>
    </row>
  </sheetData>
  <sheetProtection/>
  <mergeCells count="14">
    <mergeCell ref="A13:A14"/>
    <mergeCell ref="B13:C13"/>
    <mergeCell ref="D13:J13"/>
    <mergeCell ref="K13:K14"/>
    <mergeCell ref="L13:L14"/>
    <mergeCell ref="M13:M14"/>
    <mergeCell ref="A11:M11"/>
    <mergeCell ref="A1:M1"/>
    <mergeCell ref="D3:J3"/>
    <mergeCell ref="L3:L4"/>
    <mergeCell ref="M3:M4"/>
    <mergeCell ref="A3:A4"/>
    <mergeCell ref="B3:C3"/>
    <mergeCell ref="K3:K4"/>
  </mergeCells>
  <printOptions/>
  <pageMargins left="0.7480314960629921" right="0.7480314960629921" top="0.511811023622047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2023-01-12T13:48:03Z</cp:lastPrinted>
  <dcterms:created xsi:type="dcterms:W3CDTF">1996-10-08T23:32:33Z</dcterms:created>
  <dcterms:modified xsi:type="dcterms:W3CDTF">2023-01-17T05:08:33Z</dcterms:modified>
  <cp:category/>
  <cp:version/>
  <cp:contentType/>
  <cp:contentStatus/>
</cp:coreProperties>
</file>